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07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yassine/Library/CloudStorage/GoogleDrive-yassine@billabex.com/Drive partagés/🤑 Sales &amp; Marketing/Blog/Cocons Sémantiques/Gestion du poste client/Outils/Balance agée/"/>
    </mc:Choice>
  </mc:AlternateContent>
  <xr:revisionPtr revIDLastSave="0" documentId="13_ncr:1_{DE0CFB85-8941-8F40-9306-DD8EB4A1B909}" xr6:coauthVersionLast="47" xr6:coauthVersionMax="47" xr10:uidLastSave="{00000000-0000-0000-0000-000000000000}"/>
  <bookViews>
    <workbookView xWindow="0" yWindow="500" windowWidth="51200" windowHeight="28300" activeTab="1" xr2:uid="{850E6F74-37D8-4243-A29B-CA0347DAC756}"/>
  </bookViews>
  <sheets>
    <sheet name="Factures" sheetId="1" r:id="rId1"/>
    <sheet name="Balance âgée" sheetId="3" r:id="rId2"/>
    <sheet name="Aller plus loin" sheetId="2" r:id="rId3"/>
  </sheets>
  <definedNames>
    <definedName name="_xlnm._FilterDatabase" localSheetId="0" hidden="1">Factures!$B$10:$J$32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1" l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11" i="1"/>
  <c r="F12" i="1"/>
  <c r="H12" i="1"/>
  <c r="I12" i="1" s="1"/>
  <c r="H13" i="1"/>
  <c r="I13" i="1" s="1"/>
  <c r="J13" i="1" s="1"/>
  <c r="H14" i="1"/>
  <c r="I14" i="1" s="1"/>
  <c r="J14" i="1" s="1"/>
  <c r="H15" i="1"/>
  <c r="I15" i="1" s="1"/>
  <c r="J15" i="1" s="1"/>
  <c r="H16" i="1"/>
  <c r="I16" i="1" s="1"/>
  <c r="J16" i="1" s="1"/>
  <c r="H17" i="1"/>
  <c r="I17" i="1" s="1"/>
  <c r="J17" i="1" s="1"/>
  <c r="H18" i="1"/>
  <c r="H19" i="1"/>
  <c r="H20" i="1"/>
  <c r="H21" i="1"/>
  <c r="H22" i="1"/>
  <c r="H23" i="1"/>
  <c r="I23" i="1" s="1"/>
  <c r="J23" i="1" s="1"/>
  <c r="H24" i="1"/>
  <c r="I24" i="1" s="1"/>
  <c r="J24" i="1" s="1"/>
  <c r="H25" i="1"/>
  <c r="I25" i="1" s="1"/>
  <c r="J25" i="1" s="1"/>
  <c r="H26" i="1"/>
  <c r="I26" i="1" s="1"/>
  <c r="J26" i="1" s="1"/>
  <c r="H27" i="1"/>
  <c r="I27" i="1" s="1"/>
  <c r="J27" i="1" s="1"/>
  <c r="H28" i="1"/>
  <c r="H29" i="1"/>
  <c r="H30" i="1"/>
  <c r="H31" i="1"/>
  <c r="H32" i="1"/>
  <c r="H11" i="1"/>
  <c r="I11" i="1" s="1"/>
  <c r="J11" i="1" s="1"/>
  <c r="I29" i="1" l="1"/>
  <c r="J29" i="1" s="1"/>
  <c r="J12" i="1"/>
  <c r="I19" i="1"/>
  <c r="J19" i="1" s="1"/>
  <c r="I28" i="1"/>
  <c r="J28" i="1" s="1"/>
  <c r="I18" i="1"/>
  <c r="J18" i="1" s="1"/>
  <c r="I32" i="1"/>
  <c r="J32" i="1" s="1"/>
  <c r="I31" i="1"/>
  <c r="J31" i="1" s="1"/>
  <c r="I22" i="1"/>
  <c r="J22" i="1" s="1"/>
  <c r="I21" i="1"/>
  <c r="J21" i="1" s="1"/>
  <c r="I30" i="1"/>
  <c r="J30" i="1" s="1"/>
  <c r="I20" i="1"/>
  <c r="J20" i="1" s="1"/>
  <c r="G11" i="3" l="1"/>
  <c r="G12" i="3"/>
  <c r="G13" i="3"/>
  <c r="G14" i="3"/>
  <c r="F13" i="3"/>
  <c r="D13" i="3"/>
  <c r="E14" i="3"/>
  <c r="F14" i="3"/>
  <c r="D12" i="3"/>
  <c r="C13" i="3"/>
  <c r="E12" i="3"/>
  <c r="C14" i="3"/>
  <c r="F12" i="3"/>
  <c r="E13" i="3"/>
  <c r="D14" i="3"/>
  <c r="C12" i="3"/>
  <c r="E11" i="3"/>
  <c r="F11" i="3"/>
  <c r="C11" i="3"/>
  <c r="D11" i="3"/>
  <c r="H14" i="3" l="1"/>
  <c r="I14" i="3" s="1"/>
  <c r="H11" i="3"/>
  <c r="I11" i="3" s="1"/>
  <c r="H12" i="3"/>
  <c r="I12" i="3" s="1"/>
  <c r="H13" i="3"/>
  <c r="I13" i="3" s="1"/>
  <c r="E15" i="3"/>
  <c r="D15" i="3"/>
  <c r="C15" i="3"/>
  <c r="G15" i="3"/>
  <c r="F15" i="3"/>
  <c r="H15" i="3" l="1"/>
  <c r="I15" i="3" s="1"/>
</calcChain>
</file>

<file path=xl/sharedStrings.xml><?xml version="1.0" encoding="utf-8"?>
<sst xmlns="http://schemas.openxmlformats.org/spreadsheetml/2006/main" count="77" uniqueCount="51">
  <si>
    <t>N° facture</t>
  </si>
  <si>
    <t>Montant facture TTC</t>
  </si>
  <si>
    <t>Date d'émission</t>
  </si>
  <si>
    <t>Date d'échéance</t>
  </si>
  <si>
    <t>Déjà payé</t>
  </si>
  <si>
    <t>Reste à payer</t>
  </si>
  <si>
    <t>Statut</t>
  </si>
  <si>
    <t>Délai de retard</t>
  </si>
  <si>
    <t>Client</t>
  </si>
  <si>
    <t>F2025001</t>
  </si>
  <si>
    <t>F2025002</t>
  </si>
  <si>
    <t>F2025003</t>
  </si>
  <si>
    <t>F2025004</t>
  </si>
  <si>
    <t>F2025005</t>
  </si>
  <si>
    <t>F2025006</t>
  </si>
  <si>
    <t>F2025007</t>
  </si>
  <si>
    <t>F2025008</t>
  </si>
  <si>
    <t>F2025009</t>
  </si>
  <si>
    <t>F2025010</t>
  </si>
  <si>
    <t>F2025011</t>
  </si>
  <si>
    <t>F2025012</t>
  </si>
  <si>
    <t>F2025013</t>
  </si>
  <si>
    <t>F2025014</t>
  </si>
  <si>
    <t>F2025015</t>
  </si>
  <si>
    <t>F2025016</t>
  </si>
  <si>
    <t>F2025017</t>
  </si>
  <si>
    <t>F2025018</t>
  </si>
  <si>
    <t>F2025019</t>
  </si>
  <si>
    <t>F2025020</t>
  </si>
  <si>
    <t>F2025021</t>
  </si>
  <si>
    <t>F2025022</t>
  </si>
  <si>
    <t>Société A</t>
  </si>
  <si>
    <t>Société B</t>
  </si>
  <si>
    <t>Société C</t>
  </si>
  <si>
    <t>Société D</t>
  </si>
  <si>
    <t>Les cellules grisées sont calculées automatiquement.</t>
  </si>
  <si>
    <t>Délai de paiement accordé au client (en jours) :</t>
  </si>
  <si>
    <t>Balance âgée</t>
  </si>
  <si>
    <t>Factures non échues</t>
  </si>
  <si>
    <t>Factures échues</t>
  </si>
  <si>
    <t>TOTAL</t>
  </si>
  <si>
    <t>Clients</t>
  </si>
  <si>
    <t>0-30 jours</t>
  </si>
  <si>
    <t>31-60 jours</t>
  </si>
  <si>
    <t>61-90 jours</t>
  </si>
  <si>
    <t>Total retard</t>
  </si>
  <si>
    <t>Encours Total</t>
  </si>
  <si>
    <t>Non-échu</t>
  </si>
  <si>
    <t>90 jours et +</t>
  </si>
  <si>
    <t>Ce template Excel vous est offert gratuitement par Billabex : https://www.billabex.com</t>
  </si>
  <si>
    <t>Billabex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</si>
</sst>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* #,##0.00_)\ &quot;€&quot;_ ;_ * \(#,##0.00\)\ &quot;€&quot;_ ;_ * &quot;-&quot;??_)\ &quot;€&quot;_ ;_ @_ "/>
    <numFmt numFmtId="168" formatCode="#,##0\ [$€-1]"/>
  </numFmts>
  <fonts count="19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u/>
      <sz val="12"/>
      <color theme="10"/>
      <name val="Aptos Narrow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sz val="8"/>
      <name val="Aptos Narrow"/>
      <family val="2"/>
      <scheme val="minor"/>
    </font>
    <font>
      <b/>
      <sz val="11"/>
      <color theme="1"/>
      <name val="Arial"/>
      <family val="2"/>
    </font>
    <font>
      <b/>
      <i/>
      <sz val="11"/>
      <color theme="1"/>
      <name val="Arial"/>
      <family val="2"/>
    </font>
    <font>
      <sz val="10"/>
      <name val="Calibri"/>
      <family val="2"/>
    </font>
    <font>
      <b/>
      <sz val="10"/>
      <name val="Calibri"/>
      <family val="2"/>
    </font>
    <font>
      <sz val="12"/>
      <color rgb="FFFF0000"/>
      <name val="Aptos Narrow"/>
      <scheme val="minor"/>
    </font>
    <font>
      <b/>
      <sz val="12"/>
      <color theme="1"/>
      <name val="Aptos Narrow"/>
      <scheme val="minor"/>
    </font>
    <font>
      <b/>
      <sz val="10"/>
      <color rgb="FF000000"/>
      <name val="Arial"/>
      <family val="2"/>
    </font>
    <font>
      <b/>
      <sz val="10"/>
      <name val="Arial"/>
      <family val="2"/>
    </font>
    <font>
      <b/>
      <sz val="18"/>
      <color theme="1"/>
      <name val="Arial"/>
      <family val="2"/>
    </font>
    <font>
      <i/>
      <sz val="12"/>
      <color theme="1"/>
      <name val="Aptos Narrow"/>
      <scheme val="minor"/>
    </font>
    <font>
      <u/>
      <sz val="12"/>
      <color theme="0"/>
      <name val="Aptos Narrow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002060"/>
        <bgColor rgb="FFB4C6E7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B4C6E7"/>
      </patternFill>
    </fill>
    <fill>
      <patternFill patternType="solid">
        <fgColor rgb="FFFFFF00"/>
        <bgColor rgb="FFB4C6E7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B6D7A8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rgb="FFFFD966"/>
      </patternFill>
    </fill>
    <fill>
      <patternFill patternType="solid">
        <fgColor rgb="FFFFC000"/>
        <bgColor rgb="FFF6B26B"/>
      </patternFill>
    </fill>
    <fill>
      <patternFill patternType="solid">
        <fgColor theme="5"/>
        <bgColor rgb="FFE69138"/>
      </patternFill>
    </fill>
    <fill>
      <patternFill patternType="solid">
        <fgColor rgb="FFFFFFFF"/>
        <bgColor rgb="FF000000"/>
      </patternFill>
    </fill>
  </fills>
  <borders count="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53">
    <xf numFmtId="0" fontId="0" fillId="0" borderId="0" xfId="0"/>
    <xf numFmtId="0" fontId="0" fillId="2" borderId="0" xfId="0" applyFill="1"/>
    <xf numFmtId="0" fontId="6" fillId="4" borderId="1" xfId="0" applyFont="1" applyFill="1" applyBorder="1" applyAlignment="1">
      <alignment horizontal="center" wrapText="1"/>
    </xf>
    <xf numFmtId="0" fontId="6" fillId="4" borderId="2" xfId="0" applyFont="1" applyFill="1" applyBorder="1" applyAlignment="1">
      <alignment horizontal="center" wrapText="1"/>
    </xf>
    <xf numFmtId="0" fontId="6" fillId="3" borderId="2" xfId="0" applyFont="1" applyFill="1" applyBorder="1" applyAlignment="1">
      <alignment horizontal="center" wrapText="1"/>
    </xf>
    <xf numFmtId="4" fontId="6" fillId="3" borderId="2" xfId="0" applyNumberFormat="1" applyFont="1" applyFill="1" applyBorder="1" applyAlignment="1">
      <alignment horizontal="center" wrapText="1"/>
    </xf>
    <xf numFmtId="4" fontId="6" fillId="3" borderId="3" xfId="0" applyNumberFormat="1" applyFont="1" applyFill="1" applyBorder="1" applyAlignment="1">
      <alignment horizontal="center" wrapText="1"/>
    </xf>
    <xf numFmtId="0" fontId="9" fillId="6" borderId="0" xfId="0" applyFont="1" applyFill="1" applyAlignment="1"/>
    <xf numFmtId="44" fontId="6" fillId="4" borderId="2" xfId="1" applyFont="1" applyFill="1" applyBorder="1" applyAlignment="1">
      <alignment horizontal="center" wrapText="1"/>
    </xf>
    <xf numFmtId="0" fontId="11" fillId="5" borderId="0" xfId="0" applyFont="1" applyFill="1" applyAlignment="1">
      <alignment horizontal="center"/>
    </xf>
    <xf numFmtId="0" fontId="0" fillId="5" borderId="0" xfId="0" applyFill="1" applyAlignment="1">
      <alignment horizontal="center"/>
    </xf>
    <xf numFmtId="44" fontId="12" fillId="5" borderId="0" xfId="0" applyNumberFormat="1" applyFont="1" applyFill="1"/>
    <xf numFmtId="0" fontId="15" fillId="7" borderId="0" xfId="0" applyFont="1" applyFill="1" applyAlignment="1">
      <alignment horizontal="left"/>
    </xf>
    <xf numFmtId="14" fontId="0" fillId="5" borderId="0" xfId="0" applyNumberFormat="1" applyFill="1" applyAlignment="1">
      <alignment horizontal="center"/>
    </xf>
    <xf numFmtId="0" fontId="16" fillId="2" borderId="0" xfId="0" applyFont="1" applyFill="1" applyAlignment="1"/>
    <xf numFmtId="0" fontId="0" fillId="2" borderId="0" xfId="0" applyFill="1" applyAlignment="1"/>
    <xf numFmtId="0" fontId="0" fillId="2" borderId="0" xfId="0" applyFill="1" applyAlignment="1">
      <alignment horizontal="center"/>
    </xf>
    <xf numFmtId="0" fontId="5" fillId="2" borderId="0" xfId="0" applyFont="1" applyFill="1" applyBorder="1"/>
    <xf numFmtId="168" fontId="5" fillId="2" borderId="0" xfId="0" applyNumberFormat="1" applyFont="1" applyFill="1" applyBorder="1"/>
    <xf numFmtId="0" fontId="2" fillId="2" borderId="0" xfId="0" applyFont="1" applyFill="1"/>
    <xf numFmtId="0" fontId="0" fillId="2" borderId="0" xfId="0" applyFill="1" applyBorder="1"/>
    <xf numFmtId="0" fontId="13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10" fillId="2" borderId="4" xfId="0" applyFont="1" applyFill="1" applyBorder="1"/>
    <xf numFmtId="0" fontId="4" fillId="10" borderId="4" xfId="0" applyFont="1" applyFill="1" applyBorder="1" applyAlignment="1">
      <alignment horizontal="center"/>
    </xf>
    <xf numFmtId="0" fontId="5" fillId="9" borderId="4" xfId="0" applyFont="1" applyFill="1" applyBorder="1" applyAlignment="1">
      <alignment horizontal="center"/>
    </xf>
    <xf numFmtId="0" fontId="5" fillId="11" borderId="4" xfId="0" applyFont="1" applyFill="1" applyBorder="1" applyAlignment="1">
      <alignment horizontal="center"/>
    </xf>
    <xf numFmtId="0" fontId="5" fillId="12" borderId="4" xfId="0" applyFont="1" applyFill="1" applyBorder="1" applyAlignment="1">
      <alignment horizontal="center"/>
    </xf>
    <xf numFmtId="0" fontId="5" fillId="13" borderId="4" xfId="0" applyFont="1" applyFill="1" applyBorder="1" applyAlignment="1">
      <alignment horizontal="center"/>
    </xf>
    <xf numFmtId="0" fontId="5" fillId="8" borderId="4" xfId="0" applyFont="1" applyFill="1" applyBorder="1" applyAlignment="1">
      <alignment horizontal="center"/>
    </xf>
    <xf numFmtId="0" fontId="4" fillId="2" borderId="4" xfId="0" applyFont="1" applyFill="1" applyBorder="1"/>
    <xf numFmtId="0" fontId="5" fillId="2" borderId="4" xfId="0" applyFont="1" applyFill="1" applyBorder="1"/>
    <xf numFmtId="0" fontId="4" fillId="10" borderId="4" xfId="0" applyFont="1" applyFill="1" applyBorder="1"/>
    <xf numFmtId="0" fontId="5" fillId="2" borderId="6" xfId="0" applyFont="1" applyFill="1" applyBorder="1"/>
    <xf numFmtId="168" fontId="4" fillId="10" borderId="4" xfId="0" applyNumberFormat="1" applyFont="1" applyFill="1" applyBorder="1"/>
    <xf numFmtId="168" fontId="4" fillId="10" borderId="4" xfId="0" applyNumberFormat="1" applyFont="1" applyFill="1" applyBorder="1" applyAlignment="1">
      <alignment horizontal="center"/>
    </xf>
    <xf numFmtId="168" fontId="5" fillId="10" borderId="4" xfId="0" applyNumberFormat="1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168" fontId="5" fillId="2" borderId="7" xfId="0" applyNumberFormat="1" applyFont="1" applyFill="1" applyBorder="1"/>
    <xf numFmtId="0" fontId="5" fillId="2" borderId="5" xfId="0" applyFont="1" applyFill="1" applyBorder="1" applyAlignment="1">
      <alignment horizontal="center"/>
    </xf>
    <xf numFmtId="168" fontId="4" fillId="10" borderId="8" xfId="0" applyNumberFormat="1" applyFont="1" applyFill="1" applyBorder="1"/>
    <xf numFmtId="44" fontId="0" fillId="2" borderId="0" xfId="1" applyFont="1" applyFill="1"/>
    <xf numFmtId="44" fontId="13" fillId="2" borderId="0" xfId="1" applyFont="1" applyFill="1"/>
    <xf numFmtId="14" fontId="0" fillId="2" borderId="0" xfId="0" applyNumberFormat="1" applyFill="1" applyAlignment="1">
      <alignment horizontal="center"/>
    </xf>
    <xf numFmtId="0" fontId="14" fillId="2" borderId="0" xfId="0" applyFont="1" applyFill="1"/>
    <xf numFmtId="0" fontId="8" fillId="2" borderId="0" xfId="0" applyFont="1" applyFill="1"/>
    <xf numFmtId="0" fontId="5" fillId="2" borderId="0" xfId="0" applyFont="1" applyFill="1" applyAlignment="1">
      <alignment horizontal="center"/>
    </xf>
    <xf numFmtId="44" fontId="5" fillId="2" borderId="0" xfId="1" applyFont="1" applyFill="1"/>
    <xf numFmtId="0" fontId="5" fillId="2" borderId="0" xfId="0" applyFont="1" applyFill="1"/>
    <xf numFmtId="0" fontId="17" fillId="2" borderId="0" xfId="0" applyFont="1" applyFill="1"/>
    <xf numFmtId="0" fontId="18" fillId="2" borderId="0" xfId="2" applyFont="1" applyFill="1"/>
    <xf numFmtId="0" fontId="3" fillId="14" borderId="0" xfId="2" applyFill="1"/>
  </cellXfs>
  <cellStyles count="3">
    <cellStyle name="Lien hypertexte" xfId="2" builtinId="8"/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 w="12700">
              <a:solidFill>
                <a:srgbClr val="000000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92D050"/>
              </a:solidFill>
              <a:ln w="12700">
                <a:solidFill>
                  <a:srgbClr val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8E7A-BD44-BDF4-FA1F94A795D7}"/>
              </c:ext>
            </c:extLst>
          </c:dPt>
          <c:dPt>
            <c:idx val="1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8E7A-BD44-BDF4-FA1F94A795D7}"/>
              </c:ext>
            </c:extLst>
          </c:dPt>
          <c:dPt>
            <c:idx val="2"/>
            <c:invertIfNegative val="0"/>
            <c:bubble3D val="0"/>
            <c:spPr>
              <a:solidFill>
                <a:srgbClr val="FFC000"/>
              </a:solidFill>
              <a:ln w="12700">
                <a:solidFill>
                  <a:srgbClr val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8E7A-BD44-BDF4-FA1F94A795D7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2"/>
              </a:solidFill>
              <a:ln w="12700">
                <a:solidFill>
                  <a:srgbClr val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8E7A-BD44-BDF4-FA1F94A795D7}"/>
              </c:ext>
            </c:extLst>
          </c:dPt>
          <c:dPt>
            <c:idx val="4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8E7A-BD44-BDF4-FA1F94A795D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ln>
                      <a:noFill/>
                    </a:ln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'Balance âgée'!$C$10:$G$10</c:f>
              <c:strCache>
                <c:ptCount val="5"/>
                <c:pt idx="0">
                  <c:v>Non-échu</c:v>
                </c:pt>
                <c:pt idx="1">
                  <c:v>0-30 jours</c:v>
                </c:pt>
                <c:pt idx="2">
                  <c:v>31-60 jours</c:v>
                </c:pt>
                <c:pt idx="3">
                  <c:v>61-90 jours</c:v>
                </c:pt>
                <c:pt idx="4">
                  <c:v>90 jours et +</c:v>
                </c:pt>
              </c:strCache>
            </c:strRef>
          </c:cat>
          <c:val>
            <c:numRef>
              <c:f>'Balance âgée'!$C$15:$G$15</c:f>
              <c:numCache>
                <c:formatCode>#\ ##0\ [$€-1]</c:formatCode>
                <c:ptCount val="5"/>
                <c:pt idx="0">
                  <c:v>147334</c:v>
                </c:pt>
                <c:pt idx="1">
                  <c:v>43110</c:v>
                </c:pt>
                <c:pt idx="2">
                  <c:v>12300</c:v>
                </c:pt>
                <c:pt idx="3">
                  <c:v>95434</c:v>
                </c:pt>
                <c:pt idx="4">
                  <c:v>83434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7A-BD44-BDF4-FA1F94A795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1"/>
        <c:axId val="1354650799"/>
        <c:axId val="230238223"/>
      </c:barChart>
      <c:catAx>
        <c:axId val="135465079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ln>
                  <a:noFill/>
                </a:ln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30238223"/>
        <c:crosses val="autoZero"/>
        <c:auto val="1"/>
        <c:lblAlgn val="ctr"/>
        <c:lblOffset val="100"/>
        <c:noMultiLvlLbl val="0"/>
      </c:catAx>
      <c:valAx>
        <c:axId val="23023822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\ [$€-1]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ln>
                  <a:noFill/>
                </a:ln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35465079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n>
            <a:noFill/>
          </a:ln>
          <a:solidFill>
            <a:schemeClr val="tx1"/>
          </a:solidFill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s://www.billabex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228600</xdr:colOff>
      <xdr:row>2</xdr:row>
      <xdr:rowOff>152400</xdr:rowOff>
    </xdr:from>
    <xdr:to>
      <xdr:col>3</xdr:col>
      <xdr:colOff>177800</xdr:colOff>
      <xdr:row>5</xdr:row>
      <xdr:rowOff>10695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AF6C249F-DE7C-4B61-EF86-D5C281E022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" y="558800"/>
          <a:ext cx="2540000" cy="46789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25400</xdr:colOff>
      <xdr:row>20</xdr:row>
      <xdr:rowOff>31750</xdr:rowOff>
    </xdr:from>
    <xdr:to>
      <xdr:col>8</xdr:col>
      <xdr:colOff>850900</xdr:colOff>
      <xdr:row>43</xdr:row>
      <xdr:rowOff>139700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8ABB8BC6-F44A-FE42-190D-059758BE3D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38100</xdr:colOff>
      <xdr:row>1</xdr:row>
      <xdr:rowOff>139700</xdr:rowOff>
    </xdr:from>
    <xdr:to>
      <xdr:col>2</xdr:col>
      <xdr:colOff>825500</xdr:colOff>
      <xdr:row>3</xdr:row>
      <xdr:rowOff>201195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61749FB5-C002-1C4D-BF7E-2EE9596FF1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54000" y="342900"/>
          <a:ext cx="2540000" cy="46789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19</xdr:col>
      <xdr:colOff>48804</xdr:colOff>
      <xdr:row>51</xdr:row>
      <xdr:rowOff>165100</xdr:rowOff>
    </xdr:to>
    <xdr:pic>
      <xdr:nvPicPr>
        <xdr:cNvPr id="2" name="Imag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82BDB55-732F-A5AF-5E6D-5A3DCDD462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5733304" cy="105283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billabex.com/" TargetMode="External"/><Relationship Id="rId2" Type="http://schemas.openxmlformats.org/officeDocument/2006/relationships/hyperlink" Target="https://www.billabex.com/" TargetMode="External"/><Relationship Id="rId1" Type="http://schemas.openxmlformats.org/officeDocument/2006/relationships/hyperlink" Target="https://www.billabex.com/" TargetMode="External"/><Relationship Id="rId5" Type="http://schemas.openxmlformats.org/officeDocument/2006/relationships/drawing" Target="../drawings/drawing1.xml"/><Relationship Id="rId4" Type="http://schemas.openxmlformats.org/officeDocument/2006/relationships/hyperlink" Target="https://www.billabex.com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1F717D-F46B-A34A-AF6C-4BB39447F0D1}">
  <dimension ref="B2:W4998"/>
  <sheetViews>
    <sheetView workbookViewId="0">
      <selection activeCell="I59" sqref="I59"/>
    </sheetView>
  </sheetViews>
  <sheetFormatPr baseColWidth="10" defaultRowHeight="16" x14ac:dyDescent="0.2"/>
  <cols>
    <col min="1" max="1" width="2.5" style="1" customWidth="1"/>
    <col min="2" max="2" width="17.1640625" style="1" customWidth="1"/>
    <col min="3" max="3" width="16.83203125" style="16" customWidth="1"/>
    <col min="4" max="4" width="19.6640625" style="42" customWidth="1"/>
    <col min="5" max="6" width="17.6640625" style="16" customWidth="1"/>
    <col min="7" max="7" width="23.1640625" style="42" customWidth="1"/>
    <col min="8" max="8" width="18.6640625" style="1" customWidth="1"/>
    <col min="9" max="9" width="18.33203125" style="16" customWidth="1"/>
    <col min="10" max="10" width="28" style="16" customWidth="1"/>
    <col min="11" max="16384" width="10.83203125" style="1"/>
  </cols>
  <sheetData>
    <row r="2" spans="2:23" x14ac:dyDescent="0.2">
      <c r="B2" s="50" t="s">
        <v>49</v>
      </c>
      <c r="H2" s="51" t="s">
        <v>50</v>
      </c>
      <c r="L2" s="51" t="s">
        <v>50</v>
      </c>
      <c r="W2" s="51" t="s">
        <v>50</v>
      </c>
    </row>
    <row r="3" spans="2:23" x14ac:dyDescent="0.2">
      <c r="E3" s="46"/>
      <c r="F3" s="47"/>
      <c r="G3" s="48"/>
      <c r="H3" s="49"/>
      <c r="I3" s="47"/>
    </row>
    <row r="4" spans="2:23" x14ac:dyDescent="0.2">
      <c r="H4" s="7" t="s">
        <v>35</v>
      </c>
      <c r="I4" s="9"/>
      <c r="J4" s="9"/>
    </row>
    <row r="7" spans="2:23" x14ac:dyDescent="0.2">
      <c r="B7" s="45" t="s">
        <v>36</v>
      </c>
    </row>
    <row r="8" spans="2:23" x14ac:dyDescent="0.2">
      <c r="B8" s="12">
        <v>30</v>
      </c>
    </row>
    <row r="10" spans="2:23" x14ac:dyDescent="0.2">
      <c r="B10" s="2" t="s">
        <v>0</v>
      </c>
      <c r="C10" s="3" t="s">
        <v>8</v>
      </c>
      <c r="D10" s="8" t="s">
        <v>1</v>
      </c>
      <c r="E10" s="3" t="s">
        <v>2</v>
      </c>
      <c r="F10" s="4" t="s">
        <v>3</v>
      </c>
      <c r="G10" s="8" t="s">
        <v>4</v>
      </c>
      <c r="H10" s="5" t="s">
        <v>5</v>
      </c>
      <c r="I10" s="5" t="s">
        <v>6</v>
      </c>
      <c r="J10" s="6" t="s">
        <v>7</v>
      </c>
    </row>
    <row r="11" spans="2:23" x14ac:dyDescent="0.2">
      <c r="B11" s="16" t="s">
        <v>9</v>
      </c>
      <c r="C11" s="16" t="s">
        <v>31</v>
      </c>
      <c r="D11" s="43">
        <v>5000</v>
      </c>
      <c r="E11" s="44">
        <v>45347</v>
      </c>
      <c r="F11" s="13">
        <f>E11+$B$8</f>
        <v>45377</v>
      </c>
      <c r="G11" s="42">
        <v>4000</v>
      </c>
      <c r="H11" s="11">
        <f>D11-G11</f>
        <v>1000</v>
      </c>
      <c r="I11" s="10" t="str">
        <f ca="1">IF(H11&lt;&gt;0,IF(TODAY()&gt;F11,"Echu","Non-échu"),"Payé")</f>
        <v>Echu</v>
      </c>
      <c r="J11" s="10" t="str">
        <f ca="1">IF(H11&lt;&gt;0,IF(I11="Non-échu","Non-échu",IF(TODAY()&lt;F11+30,"0-30 jours",IF(AND(TODAY()&gt;=F11+30,TODAY()&lt;=F11+60),"31-60 jours",IF(AND(TODAY()&gt;=F11+60,TODAY()&lt;=F11+90),"61-90 jours",IF(TODAY()&gt;F11+90,"90 jours et +"))))),"Payé")</f>
        <v>90 jours et +</v>
      </c>
    </row>
    <row r="12" spans="2:23" x14ac:dyDescent="0.2">
      <c r="B12" s="16" t="s">
        <v>10</v>
      </c>
      <c r="C12" s="16" t="s">
        <v>32</v>
      </c>
      <c r="D12" s="43">
        <v>60000</v>
      </c>
      <c r="E12" s="44">
        <v>45545</v>
      </c>
      <c r="F12" s="13">
        <f>E12+$B$8</f>
        <v>45575</v>
      </c>
      <c r="G12" s="42">
        <v>60000</v>
      </c>
      <c r="H12" s="11">
        <f t="shared" ref="H12:H32" si="0">D12-G12</f>
        <v>0</v>
      </c>
      <c r="I12" s="10" t="str">
        <f t="shared" ref="I12:I32" ca="1" si="1">IF(H12&lt;&gt;0,IF(TODAY()&gt;F12,"Echu","Non-échu"),"Payé")</f>
        <v>Payé</v>
      </c>
      <c r="J12" s="10" t="str">
        <f t="shared" ref="J12:J32" ca="1" si="2">IF(H12&lt;&gt;0,IF(I12="Non-échu","Non-échu",IF(TODAY()&lt;F12+30,"0-30 jours",IF(AND(TODAY()&gt;=F12+30,TODAY()&lt;=F12+60),"31-60 jours",IF(AND(TODAY()&gt;=F12+60,TODAY()&lt;=F12+90),"61-90 jours",IF(TODAY()&gt;F12+90,"90 jours et +"))))),"Payé")</f>
        <v>Payé</v>
      </c>
    </row>
    <row r="13" spans="2:23" x14ac:dyDescent="0.2">
      <c r="B13" s="16" t="s">
        <v>11</v>
      </c>
      <c r="C13" s="16" t="s">
        <v>33</v>
      </c>
      <c r="D13" s="43">
        <v>12300</v>
      </c>
      <c r="E13" s="44">
        <v>45566</v>
      </c>
      <c r="F13" s="13">
        <f t="shared" ref="F13:F32" si="3">E13+$B$8</f>
        <v>45596</v>
      </c>
      <c r="G13" s="42">
        <v>0</v>
      </c>
      <c r="H13" s="11">
        <f t="shared" si="0"/>
        <v>12300</v>
      </c>
      <c r="I13" s="10" t="str">
        <f t="shared" ca="1" si="1"/>
        <v>Echu</v>
      </c>
      <c r="J13" s="10" t="str">
        <f t="shared" ca="1" si="2"/>
        <v>31-60 jours</v>
      </c>
    </row>
    <row r="14" spans="2:23" x14ac:dyDescent="0.2">
      <c r="B14" s="16" t="s">
        <v>12</v>
      </c>
      <c r="C14" s="16" t="s">
        <v>34</v>
      </c>
      <c r="D14" s="43">
        <v>4311</v>
      </c>
      <c r="E14" s="44">
        <v>45347</v>
      </c>
      <c r="F14" s="13">
        <f t="shared" si="3"/>
        <v>45377</v>
      </c>
      <c r="G14" s="42">
        <v>0</v>
      </c>
      <c r="H14" s="11">
        <f t="shared" si="0"/>
        <v>4311</v>
      </c>
      <c r="I14" s="10" t="str">
        <f t="shared" ca="1" si="1"/>
        <v>Echu</v>
      </c>
      <c r="J14" s="10" t="str">
        <f t="shared" ca="1" si="2"/>
        <v>90 jours et +</v>
      </c>
    </row>
    <row r="15" spans="2:23" x14ac:dyDescent="0.2">
      <c r="B15" s="16" t="s">
        <v>13</v>
      </c>
      <c r="C15" s="16" t="s">
        <v>31</v>
      </c>
      <c r="D15" s="43">
        <v>13000</v>
      </c>
      <c r="E15" s="44">
        <v>45545</v>
      </c>
      <c r="F15" s="13">
        <f t="shared" si="3"/>
        <v>45575</v>
      </c>
      <c r="G15" s="42">
        <v>0</v>
      </c>
      <c r="H15" s="11">
        <f t="shared" si="0"/>
        <v>13000</v>
      </c>
      <c r="I15" s="10" t="str">
        <f t="shared" ca="1" si="1"/>
        <v>Echu</v>
      </c>
      <c r="J15" s="10" t="str">
        <f t="shared" ca="1" si="2"/>
        <v>61-90 jours</v>
      </c>
    </row>
    <row r="16" spans="2:23" x14ac:dyDescent="0.2">
      <c r="B16" s="16" t="s">
        <v>14</v>
      </c>
      <c r="C16" s="16" t="s">
        <v>32</v>
      </c>
      <c r="D16" s="43">
        <v>5000</v>
      </c>
      <c r="E16" s="44">
        <v>45636</v>
      </c>
      <c r="F16" s="13">
        <f t="shared" si="3"/>
        <v>45666</v>
      </c>
      <c r="G16" s="42">
        <v>0</v>
      </c>
      <c r="H16" s="11">
        <f t="shared" si="0"/>
        <v>5000</v>
      </c>
      <c r="I16" s="10" t="str">
        <f t="shared" ca="1" si="1"/>
        <v>Non-échu</v>
      </c>
      <c r="J16" s="10" t="str">
        <f t="shared" ca="1" si="2"/>
        <v>Non-échu</v>
      </c>
    </row>
    <row r="17" spans="2:10" x14ac:dyDescent="0.2">
      <c r="B17" s="16" t="s">
        <v>15</v>
      </c>
      <c r="C17" s="16" t="s">
        <v>33</v>
      </c>
      <c r="D17" s="43">
        <v>60000</v>
      </c>
      <c r="E17" s="44">
        <v>45347</v>
      </c>
      <c r="F17" s="13">
        <f t="shared" si="3"/>
        <v>45377</v>
      </c>
      <c r="G17" s="42">
        <v>0</v>
      </c>
      <c r="H17" s="11">
        <f t="shared" si="0"/>
        <v>60000</v>
      </c>
      <c r="I17" s="10" t="str">
        <f t="shared" ca="1" si="1"/>
        <v>Echu</v>
      </c>
      <c r="J17" s="10" t="str">
        <f t="shared" ca="1" si="2"/>
        <v>90 jours et +</v>
      </c>
    </row>
    <row r="18" spans="2:10" x14ac:dyDescent="0.2">
      <c r="B18" s="16" t="s">
        <v>16</v>
      </c>
      <c r="C18" s="16" t="s">
        <v>34</v>
      </c>
      <c r="D18" s="43">
        <v>123</v>
      </c>
      <c r="E18" s="44">
        <v>45545</v>
      </c>
      <c r="F18" s="13">
        <f t="shared" si="3"/>
        <v>45575</v>
      </c>
      <c r="G18" s="42">
        <v>0</v>
      </c>
      <c r="H18" s="11">
        <f t="shared" si="0"/>
        <v>123</v>
      </c>
      <c r="I18" s="10" t="str">
        <f t="shared" ca="1" si="1"/>
        <v>Echu</v>
      </c>
      <c r="J18" s="10" t="str">
        <f t="shared" ca="1" si="2"/>
        <v>61-90 jours</v>
      </c>
    </row>
    <row r="19" spans="2:10" x14ac:dyDescent="0.2">
      <c r="B19" s="16" t="s">
        <v>17</v>
      </c>
      <c r="C19" s="16" t="s">
        <v>31</v>
      </c>
      <c r="D19" s="43">
        <v>4311</v>
      </c>
      <c r="E19" s="44">
        <v>45636</v>
      </c>
      <c r="F19" s="13">
        <f t="shared" si="3"/>
        <v>45666</v>
      </c>
      <c r="G19" s="42">
        <v>100</v>
      </c>
      <c r="H19" s="11">
        <f t="shared" si="0"/>
        <v>4211</v>
      </c>
      <c r="I19" s="10" t="str">
        <f t="shared" ca="1" si="1"/>
        <v>Non-échu</v>
      </c>
      <c r="J19" s="10" t="str">
        <f t="shared" ca="1" si="2"/>
        <v>Non-échu</v>
      </c>
    </row>
    <row r="20" spans="2:10" x14ac:dyDescent="0.2">
      <c r="B20" s="16" t="s">
        <v>18</v>
      </c>
      <c r="C20" s="16" t="s">
        <v>32</v>
      </c>
      <c r="D20" s="43">
        <v>13000</v>
      </c>
      <c r="E20" s="44">
        <v>45347</v>
      </c>
      <c r="F20" s="13">
        <f t="shared" si="3"/>
        <v>45377</v>
      </c>
      <c r="G20" s="42">
        <v>0</v>
      </c>
      <c r="H20" s="11">
        <f t="shared" si="0"/>
        <v>13000</v>
      </c>
      <c r="I20" s="10" t="str">
        <f t="shared" ca="1" si="1"/>
        <v>Echu</v>
      </c>
      <c r="J20" s="10" t="str">
        <f t="shared" ca="1" si="2"/>
        <v>90 jours et +</v>
      </c>
    </row>
    <row r="21" spans="2:10" x14ac:dyDescent="0.2">
      <c r="B21" s="16" t="s">
        <v>19</v>
      </c>
      <c r="C21" s="16" t="s">
        <v>33</v>
      </c>
      <c r="D21" s="43">
        <v>5000</v>
      </c>
      <c r="E21" s="44">
        <v>45545</v>
      </c>
      <c r="F21" s="13">
        <f t="shared" si="3"/>
        <v>45575</v>
      </c>
      <c r="G21" s="42">
        <v>0</v>
      </c>
      <c r="H21" s="11">
        <f t="shared" si="0"/>
        <v>5000</v>
      </c>
      <c r="I21" s="10" t="str">
        <f t="shared" ca="1" si="1"/>
        <v>Echu</v>
      </c>
      <c r="J21" s="10" t="str">
        <f t="shared" ca="1" si="2"/>
        <v>61-90 jours</v>
      </c>
    </row>
    <row r="22" spans="2:10" x14ac:dyDescent="0.2">
      <c r="B22" s="16" t="s">
        <v>20</v>
      </c>
      <c r="C22" s="16" t="s">
        <v>34</v>
      </c>
      <c r="D22" s="43">
        <v>60000</v>
      </c>
      <c r="E22" s="44">
        <v>45636</v>
      </c>
      <c r="F22" s="13">
        <f t="shared" si="3"/>
        <v>45666</v>
      </c>
      <c r="G22" s="42">
        <v>0</v>
      </c>
      <c r="H22" s="11">
        <f t="shared" si="0"/>
        <v>60000</v>
      </c>
      <c r="I22" s="10" t="str">
        <f t="shared" ca="1" si="1"/>
        <v>Non-échu</v>
      </c>
      <c r="J22" s="10" t="str">
        <f t="shared" ca="1" si="2"/>
        <v>Non-échu</v>
      </c>
    </row>
    <row r="23" spans="2:10" x14ac:dyDescent="0.2">
      <c r="B23" s="16" t="s">
        <v>21</v>
      </c>
      <c r="C23" s="16" t="s">
        <v>31</v>
      </c>
      <c r="D23" s="43">
        <v>123</v>
      </c>
      <c r="E23" s="44">
        <v>45347</v>
      </c>
      <c r="F23" s="13">
        <f t="shared" si="3"/>
        <v>45377</v>
      </c>
      <c r="G23" s="42">
        <v>0</v>
      </c>
      <c r="H23" s="11">
        <f t="shared" si="0"/>
        <v>123</v>
      </c>
      <c r="I23" s="10" t="str">
        <f t="shared" ca="1" si="1"/>
        <v>Echu</v>
      </c>
      <c r="J23" s="10" t="str">
        <f t="shared" ca="1" si="2"/>
        <v>90 jours et +</v>
      </c>
    </row>
    <row r="24" spans="2:10" x14ac:dyDescent="0.2">
      <c r="B24" s="16" t="s">
        <v>22</v>
      </c>
      <c r="C24" s="16" t="s">
        <v>32</v>
      </c>
      <c r="D24" s="43">
        <v>4311</v>
      </c>
      <c r="E24" s="44">
        <v>45545</v>
      </c>
      <c r="F24" s="13">
        <f t="shared" si="3"/>
        <v>45575</v>
      </c>
      <c r="G24" s="42">
        <v>0</v>
      </c>
      <c r="H24" s="11">
        <f t="shared" si="0"/>
        <v>4311</v>
      </c>
      <c r="I24" s="10" t="str">
        <f t="shared" ca="1" si="1"/>
        <v>Echu</v>
      </c>
      <c r="J24" s="10" t="str">
        <f t="shared" ca="1" si="2"/>
        <v>61-90 jours</v>
      </c>
    </row>
    <row r="25" spans="2:10" x14ac:dyDescent="0.2">
      <c r="B25" s="16" t="s">
        <v>23</v>
      </c>
      <c r="C25" s="16" t="s">
        <v>33</v>
      </c>
      <c r="D25" s="43">
        <v>13000</v>
      </c>
      <c r="E25" s="44">
        <v>45636</v>
      </c>
      <c r="F25" s="13">
        <f t="shared" si="3"/>
        <v>45666</v>
      </c>
      <c r="G25" s="42">
        <v>0</v>
      </c>
      <c r="H25" s="11">
        <f t="shared" si="0"/>
        <v>13000</v>
      </c>
      <c r="I25" s="10" t="str">
        <f t="shared" ca="1" si="1"/>
        <v>Non-échu</v>
      </c>
      <c r="J25" s="10" t="str">
        <f t="shared" ca="1" si="2"/>
        <v>Non-échu</v>
      </c>
    </row>
    <row r="26" spans="2:10" x14ac:dyDescent="0.2">
      <c r="B26" s="16" t="s">
        <v>24</v>
      </c>
      <c r="C26" s="16" t="s">
        <v>34</v>
      </c>
      <c r="D26" s="43">
        <v>5000</v>
      </c>
      <c r="E26" s="44">
        <v>45347</v>
      </c>
      <c r="F26" s="13">
        <f t="shared" si="3"/>
        <v>45377</v>
      </c>
      <c r="G26" s="42">
        <v>0</v>
      </c>
      <c r="H26" s="11">
        <f t="shared" si="0"/>
        <v>5000</v>
      </c>
      <c r="I26" s="10" t="str">
        <f t="shared" ca="1" si="1"/>
        <v>Echu</v>
      </c>
      <c r="J26" s="10" t="str">
        <f t="shared" ca="1" si="2"/>
        <v>90 jours et +</v>
      </c>
    </row>
    <row r="27" spans="2:10" x14ac:dyDescent="0.2">
      <c r="B27" s="16" t="s">
        <v>25</v>
      </c>
      <c r="C27" s="16" t="s">
        <v>31</v>
      </c>
      <c r="D27" s="43">
        <v>60000</v>
      </c>
      <c r="E27" s="44">
        <v>45545</v>
      </c>
      <c r="F27" s="13">
        <f t="shared" si="3"/>
        <v>45575</v>
      </c>
      <c r="G27" s="42">
        <v>0</v>
      </c>
      <c r="H27" s="11">
        <f t="shared" si="0"/>
        <v>60000</v>
      </c>
      <c r="I27" s="10" t="str">
        <f t="shared" ca="1" si="1"/>
        <v>Echu</v>
      </c>
      <c r="J27" s="10" t="str">
        <f t="shared" ca="1" si="2"/>
        <v>61-90 jours</v>
      </c>
    </row>
    <row r="28" spans="2:10" x14ac:dyDescent="0.2">
      <c r="B28" s="16" t="s">
        <v>26</v>
      </c>
      <c r="C28" s="16" t="s">
        <v>32</v>
      </c>
      <c r="D28" s="43">
        <v>123</v>
      </c>
      <c r="E28" s="44">
        <v>45636</v>
      </c>
      <c r="F28" s="13">
        <f t="shared" si="3"/>
        <v>45666</v>
      </c>
      <c r="G28" s="42">
        <v>0</v>
      </c>
      <c r="H28" s="11">
        <f t="shared" si="0"/>
        <v>123</v>
      </c>
      <c r="I28" s="10" t="str">
        <f t="shared" ca="1" si="1"/>
        <v>Non-échu</v>
      </c>
      <c r="J28" s="10" t="str">
        <f t="shared" ca="1" si="2"/>
        <v>Non-échu</v>
      </c>
    </row>
    <row r="29" spans="2:10" x14ac:dyDescent="0.2">
      <c r="B29" s="16" t="s">
        <v>27</v>
      </c>
      <c r="C29" s="16" t="s">
        <v>33</v>
      </c>
      <c r="D29" s="43">
        <v>43110</v>
      </c>
      <c r="E29" s="44">
        <v>45597</v>
      </c>
      <c r="F29" s="13">
        <f t="shared" si="3"/>
        <v>45627</v>
      </c>
      <c r="G29" s="42">
        <v>0</v>
      </c>
      <c r="H29" s="11">
        <f t="shared" si="0"/>
        <v>43110</v>
      </c>
      <c r="I29" s="10" t="str">
        <f t="shared" ca="1" si="1"/>
        <v>Echu</v>
      </c>
      <c r="J29" s="10" t="str">
        <f t="shared" ca="1" si="2"/>
        <v>0-30 jours</v>
      </c>
    </row>
    <row r="30" spans="2:10" x14ac:dyDescent="0.2">
      <c r="B30" s="16" t="s">
        <v>28</v>
      </c>
      <c r="C30" s="16" t="s">
        <v>34</v>
      </c>
      <c r="D30" s="43">
        <v>13000</v>
      </c>
      <c r="E30" s="44">
        <v>45545</v>
      </c>
      <c r="F30" s="13">
        <f t="shared" si="3"/>
        <v>45575</v>
      </c>
      <c r="G30" s="42">
        <v>0</v>
      </c>
      <c r="H30" s="11">
        <f t="shared" si="0"/>
        <v>13000</v>
      </c>
      <c r="I30" s="10" t="str">
        <f t="shared" ca="1" si="1"/>
        <v>Echu</v>
      </c>
      <c r="J30" s="10" t="str">
        <f t="shared" ca="1" si="2"/>
        <v>61-90 jours</v>
      </c>
    </row>
    <row r="31" spans="2:10" x14ac:dyDescent="0.2">
      <c r="B31" s="16" t="s">
        <v>29</v>
      </c>
      <c r="C31" s="16" t="s">
        <v>31</v>
      </c>
      <c r="D31" s="43">
        <v>5000</v>
      </c>
      <c r="E31" s="44">
        <v>45636</v>
      </c>
      <c r="F31" s="13">
        <f t="shared" si="3"/>
        <v>45666</v>
      </c>
      <c r="G31" s="42">
        <v>0</v>
      </c>
      <c r="H31" s="11">
        <f t="shared" si="0"/>
        <v>5000</v>
      </c>
      <c r="I31" s="10" t="str">
        <f t="shared" ca="1" si="1"/>
        <v>Non-échu</v>
      </c>
      <c r="J31" s="10" t="str">
        <f t="shared" ca="1" si="2"/>
        <v>Non-échu</v>
      </c>
    </row>
    <row r="32" spans="2:10" x14ac:dyDescent="0.2">
      <c r="B32" s="16" t="s">
        <v>30</v>
      </c>
      <c r="C32" s="16" t="s">
        <v>32</v>
      </c>
      <c r="D32" s="43">
        <v>60000</v>
      </c>
      <c r="E32" s="44">
        <v>45636</v>
      </c>
      <c r="F32" s="13">
        <f t="shared" si="3"/>
        <v>45666</v>
      </c>
      <c r="G32" s="42">
        <v>0</v>
      </c>
      <c r="H32" s="11">
        <f t="shared" si="0"/>
        <v>60000</v>
      </c>
      <c r="I32" s="10" t="str">
        <f t="shared" ca="1" si="1"/>
        <v>Non-échu</v>
      </c>
      <c r="J32" s="10" t="str">
        <f t="shared" ca="1" si="2"/>
        <v>Non-échu</v>
      </c>
    </row>
    <row r="4998" spans="2:2" x14ac:dyDescent="0.2">
      <c r="B4998" s="52" t="s">
        <v>50</v>
      </c>
    </row>
  </sheetData>
  <autoFilter ref="B10:J32" xr:uid="{1D1F717D-F46B-A34A-AF6C-4BB39447F0D1}"/>
  <phoneticPr fontId="7" type="noConversion"/>
  <hyperlinks>
    <hyperlink ref="H2" r:id="rId1" xr:uid="{BCAF8E7E-CA01-5845-A2D9-4587702B52AF}"/>
    <hyperlink ref="L2" r:id="rId2" xr:uid="{042B5BF0-4AC4-2345-B6C0-1014F7A91866}"/>
    <hyperlink ref="W2" r:id="rId3" xr:uid="{AA14FD5E-BF7C-C841-BFE0-612F58D77605}"/>
    <hyperlink ref="B4998" r:id="rId4" display="https://www.billabex.com/" xr:uid="{CA66F4B6-715E-BE4A-804C-08BAA905315A}"/>
  </hyperlinks>
  <pageMargins left="0.7" right="0.7" top="0.75" bottom="0.75" header="0.3" footer="0.3"/>
  <pageSetup paperSize="9" orientation="portrait" horizontalDpi="0" verticalDpi="0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37C7BA-F604-6249-B62D-17C9C7C030E1}">
  <dimension ref="B6:I18"/>
  <sheetViews>
    <sheetView tabSelected="1" workbookViewId="0">
      <selection activeCell="F54" sqref="F54"/>
    </sheetView>
  </sheetViews>
  <sheetFormatPr baseColWidth="10" defaultRowHeight="16" x14ac:dyDescent="0.2"/>
  <cols>
    <col min="1" max="1" width="2.83203125" style="1" customWidth="1"/>
    <col min="2" max="2" width="23" style="1" customWidth="1"/>
    <col min="3" max="3" width="22.5" style="1" customWidth="1"/>
    <col min="4" max="7" width="22.1640625" style="1" customWidth="1"/>
    <col min="8" max="8" width="22.83203125" style="16" customWidth="1"/>
    <col min="9" max="9" width="20.6640625" style="1" customWidth="1"/>
    <col min="10" max="16384" width="10.83203125" style="1"/>
  </cols>
  <sheetData>
    <row r="6" spans="2:9" ht="23" x14ac:dyDescent="0.25">
      <c r="B6" s="14" t="s">
        <v>37</v>
      </c>
      <c r="C6" s="15"/>
    </row>
    <row r="9" spans="2:9" x14ac:dyDescent="0.2">
      <c r="B9" s="17"/>
      <c r="C9" s="23" t="s">
        <v>38</v>
      </c>
      <c r="D9" s="38" t="s">
        <v>39</v>
      </c>
      <c r="E9" s="24"/>
      <c r="F9" s="24"/>
      <c r="G9" s="24"/>
      <c r="H9" s="24"/>
      <c r="I9" s="25" t="s">
        <v>40</v>
      </c>
    </row>
    <row r="10" spans="2:9" x14ac:dyDescent="0.2">
      <c r="B10" s="31" t="s">
        <v>41</v>
      </c>
      <c r="C10" s="26" t="s">
        <v>47</v>
      </c>
      <c r="D10" s="27" t="s">
        <v>42</v>
      </c>
      <c r="E10" s="28" t="s">
        <v>43</v>
      </c>
      <c r="F10" s="29" t="s">
        <v>44</v>
      </c>
      <c r="G10" s="30" t="s">
        <v>48</v>
      </c>
      <c r="H10" s="40" t="s">
        <v>45</v>
      </c>
      <c r="I10" s="25" t="s">
        <v>46</v>
      </c>
    </row>
    <row r="11" spans="2:9" x14ac:dyDescent="0.2">
      <c r="B11" s="32" t="s">
        <v>31</v>
      </c>
      <c r="C11" s="39">
        <f ca="1">SUMIFS(Factures!$H$11:$H$57,Factures!$J$11:$J$57,'Balance âgée'!C$10,Factures!$C$11:$C$57,'Balance âgée'!$B11)</f>
        <v>9211</v>
      </c>
      <c r="D11" s="39">
        <f ca="1">SUMIFS(Factures!$H$11:$H$57,Factures!$J$11:$J$57,'Balance âgée'!D$10,Factures!$C$11:$C$57,'Balance âgée'!$B11)</f>
        <v>0</v>
      </c>
      <c r="E11" s="39">
        <f ca="1">SUMIFS(Factures!$H$11:$H$57,Factures!$J$11:$J$57,'Balance âgée'!E$10,Factures!$C$11:$C$57,'Balance âgée'!$B11)</f>
        <v>0</v>
      </c>
      <c r="F11" s="39">
        <f ca="1">SUMIFS(Factures!$H$11:$H$57,Factures!$J$11:$J$57,'Balance âgée'!F$10,Factures!$C$11:$C$57,'Balance âgée'!$B11)</f>
        <v>73000</v>
      </c>
      <c r="G11" s="39">
        <f ca="1">SUMIFS(Factures!$H$11:$H$57,Factures!$J$11:$J$57,'Balance âgée'!G$10,Factures!$C$11:$C$57,'Balance âgée'!$B11)</f>
        <v>1123</v>
      </c>
      <c r="H11" s="18">
        <f ca="1">SUM(D11:G11)</f>
        <v>74123</v>
      </c>
      <c r="I11" s="37">
        <f t="shared" ref="I11:I14" ca="1" si="0">SUM(H11,C11)</f>
        <v>83334</v>
      </c>
    </row>
    <row r="12" spans="2:9" x14ac:dyDescent="0.2">
      <c r="B12" s="32" t="s">
        <v>32</v>
      </c>
      <c r="C12" s="39">
        <f ca="1">SUMIFS(Factures!$H$11:$H$57,Factures!$J$11:$J$57,'Balance âgée'!C$10,Factures!$C$11:$C$57,'Balance âgée'!$B12)</f>
        <v>65123</v>
      </c>
      <c r="D12" s="39">
        <f ca="1">SUMIFS(Factures!$H$11:$H$57,Factures!$J$11:$J$57,'Balance âgée'!D$10,Factures!$C$11:$C$57,'Balance âgée'!$B12)</f>
        <v>0</v>
      </c>
      <c r="E12" s="39">
        <f ca="1">SUMIFS(Factures!$H$11:$H$57,Factures!$J$11:$J$57,'Balance âgée'!E$10,Factures!$C$11:$C$57,'Balance âgée'!$B12)</f>
        <v>0</v>
      </c>
      <c r="F12" s="39">
        <f ca="1">SUMIFS(Factures!$H$11:$H$57,Factures!$J$11:$J$57,'Balance âgée'!F$10,Factures!$C$11:$C$57,'Balance âgée'!$B12)</f>
        <v>4311</v>
      </c>
      <c r="G12" s="39">
        <f ca="1">SUMIFS(Factures!$H$11:$H$57,Factures!$J$11:$J$57,'Balance âgée'!G$10,Factures!$C$11:$C$57,'Balance âgée'!$B12)</f>
        <v>13000</v>
      </c>
      <c r="H12" s="18">
        <f t="shared" ref="H12:H14" ca="1" si="1">SUM(D12:G12)</f>
        <v>17311</v>
      </c>
      <c r="I12" s="37">
        <f t="shared" ca="1" si="0"/>
        <v>82434</v>
      </c>
    </row>
    <row r="13" spans="2:9" x14ac:dyDescent="0.2">
      <c r="B13" s="32" t="s">
        <v>33</v>
      </c>
      <c r="C13" s="39">
        <f ca="1">SUMIFS(Factures!$H$11:$H$57,Factures!$J$11:$J$57,'Balance âgée'!C$10,Factures!$C$11:$C$57,'Balance âgée'!$B13)</f>
        <v>13000</v>
      </c>
      <c r="D13" s="39">
        <f ca="1">SUMIFS(Factures!$H$11:$H$57,Factures!$J$11:$J$57,'Balance âgée'!D$10,Factures!$C$11:$C$57,'Balance âgée'!$B13)</f>
        <v>43110</v>
      </c>
      <c r="E13" s="39">
        <f ca="1">SUMIFS(Factures!$H$11:$H$57,Factures!$J$11:$J$57,'Balance âgée'!E$10,Factures!$C$11:$C$57,'Balance âgée'!$B13)</f>
        <v>12300</v>
      </c>
      <c r="F13" s="39">
        <f ca="1">SUMIFS(Factures!$H$11:$H$57,Factures!$J$11:$J$57,'Balance âgée'!F$10,Factures!$C$11:$C$57,'Balance âgée'!$B13)</f>
        <v>5000</v>
      </c>
      <c r="G13" s="39">
        <f ca="1">SUMIFS(Factures!$H$11:$H$57,Factures!$J$11:$J$57,'Balance âgée'!G$10,Factures!$C$11:$C$57,'Balance âgée'!$B13)</f>
        <v>60000</v>
      </c>
      <c r="H13" s="18">
        <f t="shared" ca="1" si="1"/>
        <v>120410</v>
      </c>
      <c r="I13" s="37">
        <f t="shared" ca="1" si="0"/>
        <v>133410</v>
      </c>
    </row>
    <row r="14" spans="2:9" x14ac:dyDescent="0.2">
      <c r="B14" s="34" t="s">
        <v>34</v>
      </c>
      <c r="C14" s="39">
        <f ca="1">SUMIFS(Factures!$H$11:$H$57,Factures!$J$11:$J$57,'Balance âgée'!C$10,Factures!$C$11:$C$57,'Balance âgée'!$B14)</f>
        <v>60000</v>
      </c>
      <c r="D14" s="39">
        <f ca="1">SUMIFS(Factures!$H$11:$H$57,Factures!$J$11:$J$57,'Balance âgée'!D$10,Factures!$C$11:$C$57,'Balance âgée'!$B14)</f>
        <v>0</v>
      </c>
      <c r="E14" s="39">
        <f ca="1">SUMIFS(Factures!$H$11:$H$57,Factures!$J$11:$J$57,'Balance âgée'!E$10,Factures!$C$11:$C$57,'Balance âgée'!$B14)</f>
        <v>0</v>
      </c>
      <c r="F14" s="39">
        <f ca="1">SUMIFS(Factures!$H$11:$H$57,Factures!$J$11:$J$57,'Balance âgée'!F$10,Factures!$C$11:$C$57,'Balance âgée'!$B14)</f>
        <v>13123</v>
      </c>
      <c r="G14" s="39">
        <f ca="1">SUMIFS(Factures!$H$11:$H$57,Factures!$J$11:$J$57,'Balance âgée'!G$10,Factures!$C$11:$C$57,'Balance âgée'!$B14)</f>
        <v>9311</v>
      </c>
      <c r="H14" s="18">
        <f t="shared" ca="1" si="1"/>
        <v>22434</v>
      </c>
      <c r="I14" s="37">
        <f t="shared" ca="1" si="0"/>
        <v>82434</v>
      </c>
    </row>
    <row r="15" spans="2:9" s="19" customFormat="1" x14ac:dyDescent="0.2">
      <c r="B15" s="33" t="s">
        <v>40</v>
      </c>
      <c r="C15" s="35">
        <f ca="1">SUM(C11:C14)</f>
        <v>147334</v>
      </c>
      <c r="D15" s="35">
        <f t="shared" ref="D15:H15" ca="1" si="2">SUM(D11:D14)</f>
        <v>43110</v>
      </c>
      <c r="E15" s="35">
        <f t="shared" ca="1" si="2"/>
        <v>12300</v>
      </c>
      <c r="F15" s="35">
        <f t="shared" ca="1" si="2"/>
        <v>95434</v>
      </c>
      <c r="G15" s="35">
        <f t="shared" ca="1" si="2"/>
        <v>83434</v>
      </c>
      <c r="H15" s="41">
        <f t="shared" ca="1" si="2"/>
        <v>234278</v>
      </c>
      <c r="I15" s="36">
        <f ca="1">SUM(H15,C15)</f>
        <v>381612</v>
      </c>
    </row>
    <row r="16" spans="2:9" x14ac:dyDescent="0.2">
      <c r="B16" s="20"/>
      <c r="C16" s="20"/>
      <c r="D16" s="20"/>
      <c r="E16" s="20"/>
      <c r="F16" s="20"/>
      <c r="G16" s="20"/>
      <c r="H16" s="21"/>
      <c r="I16" s="22"/>
    </row>
    <row r="17" spans="2:9" x14ac:dyDescent="0.2">
      <c r="B17" s="20"/>
      <c r="C17" s="20"/>
      <c r="D17" s="20"/>
      <c r="E17" s="20"/>
      <c r="F17" s="20"/>
      <c r="G17" s="20"/>
      <c r="H17" s="22"/>
      <c r="I17" s="22"/>
    </row>
    <row r="18" spans="2:9" x14ac:dyDescent="0.2">
      <c r="B18" s="20"/>
      <c r="C18" s="20"/>
      <c r="D18" s="20"/>
      <c r="E18" s="20"/>
      <c r="F18" s="20"/>
      <c r="G18" s="20"/>
      <c r="H18" s="22"/>
      <c r="I18" s="20"/>
    </row>
  </sheetData>
  <mergeCells count="1">
    <mergeCell ref="D9:H9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15146D-7B86-AD49-86C8-1AB91F999EC0}">
  <dimension ref="A1"/>
  <sheetViews>
    <sheetView workbookViewId="0">
      <selection activeCell="AA32" sqref="AA32"/>
    </sheetView>
  </sheetViews>
  <sheetFormatPr baseColWidth="10" defaultRowHeight="16" x14ac:dyDescent="0.2"/>
  <cols>
    <col min="1" max="16384" width="10.83203125" style="1"/>
  </cols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Factures</vt:lpstr>
      <vt:lpstr>Balance âgée</vt:lpstr>
      <vt:lpstr>Aller plus loin</vt:lpstr>
    </vt:vector>
  </TitlesOfParts>
  <Manager>https://www.billabex.com</Manager>
  <Company>Billabex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Modèle Excel Balance Agée Gratuit</dc:title>
  <dc:subject/>
  <dc:creator>Billabex</dc:creator>
  <cp:keywords/>
  <dc:description>https://www.billabex.com</dc:description>
  <cp:lastModifiedBy>Yassine Chabli</cp:lastModifiedBy>
  <dcterms:created xsi:type="dcterms:W3CDTF">2024-12-21T09:55:19Z</dcterms:created>
  <dcterms:modified xsi:type="dcterms:W3CDTF">2024-12-21T11:05:26Z</dcterms:modified>
  <cp:category/>
</cp:coreProperties>
</file>